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7680"/>
  </bookViews>
  <sheets>
    <sheet name="Лист1" sheetId="1" r:id="rId1"/>
  </sheets>
  <externalReferences>
    <externalReference r:id="rId2"/>
    <externalReference r:id="rId3"/>
  </externalReferences>
  <definedNames>
    <definedName name="_xlnm.Print_Titles" localSheetId="0">Лист1!$3:$5</definedName>
    <definedName name="_xlnm.Print_Area" localSheetId="0">Лист1!$A$1:$K$62</definedName>
  </definedNames>
  <calcPr calcId="145621"/>
</workbook>
</file>

<file path=xl/calcChain.xml><?xml version="1.0" encoding="utf-8"?>
<calcChain xmlns="http://schemas.openxmlformats.org/spreadsheetml/2006/main">
  <c r="H56" i="1" l="1"/>
  <c r="G49" i="1"/>
  <c r="H60" i="1" l="1"/>
  <c r="H59" i="1" l="1"/>
  <c r="H58" i="1"/>
  <c r="I57" i="1"/>
  <c r="E57" i="1"/>
  <c r="F57" i="1"/>
  <c r="J57" i="1"/>
  <c r="H55" i="1"/>
  <c r="H54" i="1"/>
  <c r="F53" i="1"/>
  <c r="J53" i="1"/>
  <c r="I52" i="1"/>
  <c r="J52" i="1" s="1"/>
  <c r="H52" i="1" s="1"/>
  <c r="F52" i="1"/>
  <c r="G47" i="1"/>
  <c r="H47" i="1"/>
  <c r="G48" i="1"/>
  <c r="G50" i="1"/>
  <c r="G51" i="1"/>
  <c r="G46" i="1"/>
  <c r="I45" i="1"/>
  <c r="E45" i="1"/>
  <c r="F47" i="1"/>
  <c r="F48" i="1"/>
  <c r="H48" i="1" s="1"/>
  <c r="F49" i="1"/>
  <c r="H49" i="1" s="1"/>
  <c r="F50" i="1"/>
  <c r="H50" i="1" s="1"/>
  <c r="F51" i="1"/>
  <c r="H51" i="1" s="1"/>
  <c r="F46" i="1"/>
  <c r="F43" i="1"/>
  <c r="E43" i="1"/>
  <c r="I44" i="1"/>
  <c r="J44" i="1" s="1"/>
  <c r="J40" i="1"/>
  <c r="J42" i="1"/>
  <c r="J41" i="1"/>
  <c r="E38" i="1"/>
  <c r="F38" i="1"/>
  <c r="H40" i="1"/>
  <c r="H41" i="1"/>
  <c r="H42" i="1"/>
  <c r="I39" i="1"/>
  <c r="G39" i="1" s="1"/>
  <c r="F37" i="1"/>
  <c r="F36" i="1"/>
  <c r="E36" i="1"/>
  <c r="I37" i="1"/>
  <c r="J37" i="1" s="1"/>
  <c r="G34" i="1"/>
  <c r="I33" i="1"/>
  <c r="F35" i="1"/>
  <c r="F34" i="1"/>
  <c r="F33" i="1"/>
  <c r="E33" i="1"/>
  <c r="I35" i="1"/>
  <c r="G35" i="1" s="1"/>
  <c r="I34" i="1"/>
  <c r="J34" i="1" s="1"/>
  <c r="G32" i="1"/>
  <c r="F32" i="1"/>
  <c r="F31" i="1"/>
  <c r="G31" i="1"/>
  <c r="F30" i="1"/>
  <c r="E30" i="1"/>
  <c r="I32" i="1"/>
  <c r="J32" i="1" s="1"/>
  <c r="H32" i="1" s="1"/>
  <c r="I31" i="1"/>
  <c r="J31" i="1" s="1"/>
  <c r="H31" i="1" s="1"/>
  <c r="G24" i="1"/>
  <c r="G25" i="1"/>
  <c r="H25" i="1"/>
  <c r="G26" i="1"/>
  <c r="G27" i="1"/>
  <c r="G28" i="1"/>
  <c r="G29" i="1"/>
  <c r="H29" i="1"/>
  <c r="H23" i="1"/>
  <c r="G23" i="1"/>
  <c r="I22" i="1"/>
  <c r="E22" i="1"/>
  <c r="F24" i="1"/>
  <c r="H24" i="1" s="1"/>
  <c r="F25" i="1"/>
  <c r="F26" i="1"/>
  <c r="H26" i="1" s="1"/>
  <c r="F27" i="1"/>
  <c r="H27" i="1" s="1"/>
  <c r="F28" i="1"/>
  <c r="H28" i="1" s="1"/>
  <c r="F29" i="1"/>
  <c r="F23" i="1"/>
  <c r="F22" i="1" s="1"/>
  <c r="I19" i="1"/>
  <c r="G19" i="1" s="1"/>
  <c r="J21" i="1"/>
  <c r="H21" i="1" s="1"/>
  <c r="J20" i="1"/>
  <c r="H20" i="1" s="1"/>
  <c r="I18" i="1"/>
  <c r="G18" i="1" s="1"/>
  <c r="F17" i="1"/>
  <c r="E17" i="1"/>
  <c r="I16" i="1"/>
  <c r="I15" i="1" s="1"/>
  <c r="F15" i="1"/>
  <c r="E15" i="1"/>
  <c r="J14" i="1"/>
  <c r="J12" i="1" s="1"/>
  <c r="I13" i="1"/>
  <c r="I12" i="1" s="1"/>
  <c r="F12" i="1"/>
  <c r="E12" i="1"/>
  <c r="H34" i="1" l="1"/>
  <c r="J36" i="1"/>
  <c r="H37" i="1"/>
  <c r="J35" i="1"/>
  <c r="H35" i="1" s="1"/>
  <c r="G37" i="1"/>
  <c r="I38" i="1"/>
  <c r="I36" i="1"/>
  <c r="J39" i="1"/>
  <c r="I30" i="1"/>
  <c r="G44" i="1"/>
  <c r="G52" i="1"/>
  <c r="F45" i="1"/>
  <c r="H44" i="1"/>
  <c r="J43" i="1"/>
  <c r="I43" i="1"/>
  <c r="J30" i="1"/>
  <c r="J22" i="1"/>
  <c r="J19" i="1"/>
  <c r="H19" i="1" s="1"/>
  <c r="J18" i="1"/>
  <c r="I17" i="1"/>
  <c r="G13" i="1"/>
  <c r="J16" i="1"/>
  <c r="G16" i="1"/>
  <c r="H14" i="1"/>
  <c r="J38" i="1" l="1"/>
  <c r="H39" i="1"/>
  <c r="J33" i="1"/>
  <c r="J17" i="1"/>
  <c r="H18" i="1"/>
  <c r="H16" i="1"/>
  <c r="J15" i="1"/>
  <c r="F9" i="1" l="1"/>
  <c r="E9" i="1"/>
  <c r="J11" i="1"/>
  <c r="H11" i="1" s="1"/>
  <c r="I10" i="1"/>
  <c r="I9" i="1" s="1"/>
  <c r="I6" i="1"/>
  <c r="J8" i="1"/>
  <c r="H8" i="1" s="1"/>
  <c r="G7" i="1"/>
  <c r="J7" i="1"/>
  <c r="H7" i="1" s="1"/>
  <c r="F6" i="1"/>
  <c r="E6" i="1"/>
  <c r="J9" i="1" l="1"/>
  <c r="G10" i="1"/>
  <c r="J6" i="1"/>
  <c r="J45" i="1" l="1"/>
  <c r="H46" i="1"/>
</calcChain>
</file>

<file path=xl/sharedStrings.xml><?xml version="1.0" encoding="utf-8"?>
<sst xmlns="http://schemas.openxmlformats.org/spreadsheetml/2006/main" count="125" uniqueCount="90">
  <si>
    <t>Калькуляция затрат на реализацию инвестиционной программы ПАО "Челябэнергосбыт" на 2017 -2019 года</t>
  </si>
  <si>
    <t>№ п/п</t>
  </si>
  <si>
    <t>Наименование оборудования</t>
  </si>
  <si>
    <t>Наименование проекта</t>
  </si>
  <si>
    <t>Сумма, тыс. руб. без НДС</t>
  </si>
  <si>
    <t>Источник ценовой информации</t>
  </si>
  <si>
    <t>Утверждённый план</t>
  </si>
  <si>
    <t>Предложение о корректировке</t>
  </si>
  <si>
    <t>Идентификатор инвестиционного проекта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</si>
  <si>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</si>
  <si>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H_II.5.1.database.security</t>
  </si>
  <si>
    <t>Увеличение ёмкости системы хранения данных</t>
  </si>
  <si>
    <t>I_II.5.2.database.storage</t>
  </si>
  <si>
    <t>Модернизация системы резервного копирования данных</t>
  </si>
  <si>
    <t>J_II.5.3.database.backup</t>
  </si>
  <si>
    <t>Обновление платформы сайта ЧЭС</t>
  </si>
  <si>
    <t>H_I.2.1.service.website</t>
  </si>
  <si>
    <t>Создание контакт - центра</t>
  </si>
  <si>
    <t>I_I.2.2.service.contact-centre</t>
  </si>
  <si>
    <t>Модернизация сервиса электронной почты и продление корпоративного лицензионного соглашения с Microsoft</t>
  </si>
  <si>
    <t>I_II.5.5.troubleproof.email</t>
  </si>
  <si>
    <t>Обновление парка вычислительной техники взамен вышедшей из строя</t>
  </si>
  <si>
    <t>H_I.1.2.troubleproof.workstations</t>
  </si>
  <si>
    <t>Повышение отказоустойчивости участков</t>
  </si>
  <si>
    <t>H_II.5.6.troubleproof.regional-centres</t>
  </si>
  <si>
    <t>Модернизация сети передачи данных с участками и филиалами</t>
  </si>
  <si>
    <t>H_II.5.7.troubleproof.network</t>
  </si>
  <si>
    <t>Приобретение серверов для замены вышедшего из строя оборудования</t>
  </si>
  <si>
    <t>H_I.1.3.troubleproof.servers</t>
  </si>
  <si>
    <t>Соблюдение требований работы на оптовом рынке электроэнергии и мощности</t>
  </si>
  <si>
    <t>H_II.6.1.ORE.AIISKUE</t>
  </si>
  <si>
    <t>Монтаж пандусов согласно проекту доступности инфраструктура для инвалидов и маломобильных групп населения</t>
  </si>
  <si>
    <t>H_I.2.3.service.availability</t>
  </si>
  <si>
    <t>Проект расширения расчётно-информационного центра в с. Долгодеревенское по ул. Свердловская, д 1а</t>
  </si>
  <si>
    <t>H_I.2.4.service.customer-centre</t>
  </si>
  <si>
    <t>Система электронного документооборота с сертификатом ФСТЭК</t>
  </si>
  <si>
    <t>H_II.6.2.electronic_documents</t>
  </si>
  <si>
    <t>Реконструкция входных групп для инвалидов и малоподвижных групп населения</t>
  </si>
  <si>
    <t>H_I.2.5.service.availability2</t>
  </si>
  <si>
    <t>Проект обеспечения функционирования системы биллинга (Oracle Exadata)</t>
  </si>
  <si>
    <t>H_II.5.4.billing.exadata</t>
  </si>
  <si>
    <t>Установка кондиционеров во фронт-офисах (залах приёма клиентов)</t>
  </si>
  <si>
    <t>H_I.2.6.service.conditions</t>
  </si>
  <si>
    <t>серверное оборудование</t>
  </si>
  <si>
    <t>Интернет шлюз Ideco</t>
  </si>
  <si>
    <t>Коммерческие предложения поставщиков данного оборудования в рамках проведения запроса цен</t>
  </si>
  <si>
    <t>Итого по проекту</t>
  </si>
  <si>
    <t xml:space="preserve">Система хранения данных Aquarius Array FU 32-500 </t>
  </si>
  <si>
    <t>полка VNX 25X2.5 IN 6GB SAS в комплекте</t>
  </si>
  <si>
    <t>Система резервного копирования EMC DD4200</t>
  </si>
  <si>
    <t xml:space="preserve">Система резервного копирования Aquarius Array FB40 D6800 </t>
  </si>
  <si>
    <t>сервер IBM/Lenovo x3650 М5</t>
  </si>
  <si>
    <t>9=5*7</t>
  </si>
  <si>
    <t>10=6*8</t>
  </si>
  <si>
    <t>конференц -телефон Cisco 7936 , 7937</t>
  </si>
  <si>
    <t>SIP-оборудование</t>
  </si>
  <si>
    <t>АТС IP Yeastar S 300</t>
  </si>
  <si>
    <t>Сервер CAS Exchange 2013</t>
  </si>
  <si>
    <t>Сервер MBX Exchange 2013</t>
  </si>
  <si>
    <t>Сервер AD Windows 2012R2</t>
  </si>
  <si>
    <t>Сервера файлового сервиса</t>
  </si>
  <si>
    <t>Подсистема публикации приложений</t>
  </si>
  <si>
    <t>Подсистема защиты электронной почты</t>
  </si>
  <si>
    <t>Подсистема оптимизации трафика</t>
  </si>
  <si>
    <t>ThinkCentre M700 + монитор BenQ</t>
  </si>
  <si>
    <t>Xerox WorkCentre 3615DN</t>
  </si>
  <si>
    <t>Коммутатор Catalyst</t>
  </si>
  <si>
    <t>ИБП APC Smart-UPS X SMX750I + блок управления</t>
  </si>
  <si>
    <t>Межсетевой экран ASA5585</t>
  </si>
  <si>
    <t>Сервер x3650 M5</t>
  </si>
  <si>
    <t>Aqurius Server T56DR730</t>
  </si>
  <si>
    <t>Aqurius Server T56DR630</t>
  </si>
  <si>
    <t>Aqurius Server T76DR930</t>
  </si>
  <si>
    <t>Сервер IBM x3850 x6</t>
  </si>
  <si>
    <t>Пандусы по адресу г. Челябинск, ул. Калинина, 7</t>
  </si>
  <si>
    <t>Пандусы по адресу г. Челябинск, ул. Горького, 64а</t>
  </si>
  <si>
    <t>Пандусы по адресу г. Челябинск, ул. Молодогвардейцев 24а</t>
  </si>
  <si>
    <t>Пандусы по адресу г. Челябинск, ул. Гагарина, 52</t>
  </si>
  <si>
    <t>Пандусы по адресу г. Челябинск, ул. Воровского, 15а</t>
  </si>
  <si>
    <t>Пандусы по адресу г. Челябинск, ул.Металлургов, 38</t>
  </si>
  <si>
    <t>Проектно-сметная документация</t>
  </si>
  <si>
    <t>Сервер Dell PowerEdge R830 6*600Гбайт</t>
  </si>
  <si>
    <t>Сервер Dell PowerEdge R830 6*1,2Тбайт</t>
  </si>
  <si>
    <t>Exadata Database Machine X5-2;</t>
  </si>
  <si>
    <t>Exalogic Elastic Cloud X52;</t>
  </si>
  <si>
    <t>Кол-во единицы оборудования, шт.</t>
  </si>
  <si>
    <t>Стоимость единицы, тыс. руб. без НДС</t>
  </si>
  <si>
    <t>Генеральный директор</t>
  </si>
  <si>
    <t>А.В. Красиков</t>
  </si>
  <si>
    <t>Коммерческие предложения поставщиков данного оборудования в рамках проведения запроса цен
Проектно-сметная документация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</si>
</sst>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i/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83;&#1086;&#1078;&#1077;&#1085;&#1080;&#1077;%20&#1087;&#1086;%20&#1082;&#1086;&#1088;&#1088;&#1077;&#1082;&#1090;&#1080;&#1088;&#1086;&#1074;&#1082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8470;&#8470;%201.1.-5.%20&#1087;&#1088;&#1080;&#1082;&#1072;&#1079;&#1072;%20&#1052;&#1080;&#1085;&#1101;&#1085;&#1077;&#1088;&#1075;&#1086;%20&#8470;%201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_2017"/>
      <sheetName val="форма 1_2018"/>
      <sheetName val="форма 1_2019"/>
      <sheetName val="форма 2"/>
      <sheetName val="форма 3"/>
      <sheetName val="форма 4"/>
      <sheetName val="форма 5"/>
      <sheetName val="форма 10"/>
      <sheetName val="форма 14"/>
      <sheetName val="Корректировка финнасирования"/>
      <sheetName val="Корректировка освоения"/>
      <sheetName val="План ввод ОС"/>
    </sheetNames>
    <sheetDataSet>
      <sheetData sheetId="0"/>
      <sheetData sheetId="1"/>
      <sheetData sheetId="2"/>
      <sheetData sheetId="3"/>
      <sheetData sheetId="4">
        <row r="28">
          <cell r="AF28">
            <v>3.1120000000000001</v>
          </cell>
        </row>
        <row r="29">
          <cell r="AI29">
            <v>11</v>
          </cell>
          <cell r="AJ29">
            <v>63.067853389830503</v>
          </cell>
        </row>
        <row r="30">
          <cell r="AI30">
            <v>11</v>
          </cell>
          <cell r="AJ30">
            <v>65.144002542372874</v>
          </cell>
        </row>
        <row r="31">
          <cell r="AI31">
            <v>2.8644119999999997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"/>
      <sheetName val="1.2.2017"/>
      <sheetName val="1.2.2018"/>
      <sheetName val="1.2.2019"/>
      <sheetName val="1.3."/>
      <sheetName val="2.2."/>
      <sheetName val="3.1. Защита баз данных"/>
      <sheetName val="3.1. Увеличение ёмкости СХД"/>
      <sheetName val="3.1. Модернизация СРКД"/>
      <sheetName val="3.1. Обновление платформы сайта"/>
      <sheetName val="3.1. Создание контакт-центра"/>
      <sheetName val="3.1. Система биллинга (EXADATA)"/>
      <sheetName val="3.1. Электронная почта"/>
      <sheetName val="3.1. Обновление парка техники"/>
      <sheetName val="3.1. Отказоустойчивость уч-ов"/>
      <sheetName val="3.1. Модернизация СПД"/>
      <sheetName val="3.1. Замена серверов"/>
      <sheetName val="3.1. АСКУЭ ОРЭ"/>
      <sheetName val="3.1. Документооборот"/>
      <sheetName val="3.1. Кондиционеры"/>
      <sheetName val="3.1. Пандусы"/>
      <sheetName val="3.1. РИЦ"/>
      <sheetName val="3.1. Реконструкция вход.групп"/>
      <sheetName val="4.1."/>
      <sheetName val="4.2."/>
      <sheetName val="4.3."/>
      <sheetName val="5"/>
      <sheetName val="14.1"/>
      <sheetName val="14.2"/>
    </sheetNames>
    <sheetDataSet>
      <sheetData sheetId="0"/>
      <sheetData sheetId="1"/>
      <sheetData sheetId="2"/>
      <sheetData sheetId="3"/>
      <sheetData sheetId="4">
        <row r="29">
          <cell r="DC29">
            <v>4.1694915254237293</v>
          </cell>
        </row>
        <row r="30">
          <cell r="DC30">
            <v>2.0254237288135588</v>
          </cell>
        </row>
        <row r="54">
          <cell r="GM54">
            <v>11.78</v>
          </cell>
        </row>
        <row r="70">
          <cell r="GM70">
            <v>9.18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2"/>
  <sheetViews>
    <sheetView tabSelected="1" view="pageBreakPreview" zoomScale="60" zoomScaleNormal="100" workbookViewId="0">
      <selection activeCell="T8" sqref="T8"/>
    </sheetView>
  </sheetViews>
  <sheetFormatPr defaultRowHeight="15" x14ac:dyDescent="0.25"/>
  <cols>
    <col min="1" max="1" width="9.140625" style="16"/>
    <col min="2" max="2" width="31.5703125" style="17" customWidth="1"/>
    <col min="3" max="3" width="24.42578125" style="5" customWidth="1"/>
    <col min="4" max="4" width="26.5703125" style="6" customWidth="1"/>
    <col min="5" max="5" width="16.7109375" style="5" customWidth="1"/>
    <col min="6" max="6" width="17.28515625" style="5" customWidth="1"/>
    <col min="7" max="7" width="16.7109375" style="5" customWidth="1"/>
    <col min="8" max="8" width="17.28515625" style="5" customWidth="1"/>
    <col min="9" max="9" width="16.7109375" style="5" customWidth="1"/>
    <col min="10" max="10" width="21.7109375" style="5" customWidth="1"/>
    <col min="11" max="11" width="32.140625" style="30" customWidth="1"/>
    <col min="12" max="12" width="27.140625" style="5" customWidth="1"/>
    <col min="13" max="16384" width="9.140625" style="5"/>
  </cols>
  <sheetData>
    <row r="1" spans="1:52" x14ac:dyDescent="0.25">
      <c r="A1" s="4" t="s">
        <v>0</v>
      </c>
    </row>
    <row r="3" spans="1:52" s="7" customFormat="1" ht="60" customHeight="1" x14ac:dyDescent="0.25">
      <c r="A3" s="45" t="s">
        <v>1</v>
      </c>
      <c r="B3" s="46" t="s">
        <v>3</v>
      </c>
      <c r="C3" s="45" t="s">
        <v>8</v>
      </c>
      <c r="D3" s="45" t="s">
        <v>2</v>
      </c>
      <c r="E3" s="45" t="s">
        <v>85</v>
      </c>
      <c r="F3" s="45"/>
      <c r="G3" s="45" t="s">
        <v>86</v>
      </c>
      <c r="H3" s="45"/>
      <c r="I3" s="45" t="s">
        <v>4</v>
      </c>
      <c r="J3" s="45"/>
      <c r="K3" s="46" t="s">
        <v>5</v>
      </c>
    </row>
    <row r="4" spans="1:52" ht="28.5" x14ac:dyDescent="0.25">
      <c r="A4" s="45"/>
      <c r="B4" s="47"/>
      <c r="C4" s="45"/>
      <c r="D4" s="45"/>
      <c r="E4" s="18" t="s">
        <v>6</v>
      </c>
      <c r="F4" s="18" t="s">
        <v>7</v>
      </c>
      <c r="G4" s="18" t="s">
        <v>6</v>
      </c>
      <c r="H4" s="18" t="s">
        <v>7</v>
      </c>
      <c r="I4" s="18" t="s">
        <v>6</v>
      </c>
      <c r="J4" s="18" t="s">
        <v>7</v>
      </c>
      <c r="K4" s="47"/>
    </row>
    <row r="5" spans="1:52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 t="s">
        <v>52</v>
      </c>
      <c r="J5" s="32" t="s">
        <v>53</v>
      </c>
      <c r="K5" s="32">
        <v>11</v>
      </c>
    </row>
    <row r="6" spans="1:52" x14ac:dyDescent="0.25">
      <c r="A6" s="44">
        <v>1</v>
      </c>
      <c r="B6" s="48" t="s">
        <v>9</v>
      </c>
      <c r="C6" s="49" t="s">
        <v>10</v>
      </c>
      <c r="D6" s="8" t="s">
        <v>46</v>
      </c>
      <c r="E6" s="19">
        <f>E7+E8</f>
        <v>2</v>
      </c>
      <c r="F6" s="19">
        <f>F7+F8</f>
        <v>7</v>
      </c>
      <c r="G6" s="19"/>
      <c r="H6" s="19"/>
      <c r="I6" s="19">
        <f>I7+I8</f>
        <v>45966.101600000002</v>
      </c>
      <c r="J6" s="19">
        <f>J7+J8</f>
        <v>49078.101600000002</v>
      </c>
      <c r="K6" s="31"/>
      <c r="L6" s="33"/>
    </row>
    <row r="7" spans="1:52" s="10" customFormat="1" ht="25.5" customHeight="1" x14ac:dyDescent="0.25">
      <c r="A7" s="44"/>
      <c r="B7" s="48"/>
      <c r="C7" s="49"/>
      <c r="D7" s="9" t="s">
        <v>43</v>
      </c>
      <c r="E7" s="20">
        <v>2</v>
      </c>
      <c r="F7" s="20">
        <v>2</v>
      </c>
      <c r="G7" s="20">
        <f>I7/E7</f>
        <v>22983.050800000001</v>
      </c>
      <c r="H7" s="20">
        <f>J7/F7</f>
        <v>22983.050800000001</v>
      </c>
      <c r="I7" s="20">
        <v>45966.101600000002</v>
      </c>
      <c r="J7" s="20">
        <f>I7</f>
        <v>45966.101600000002</v>
      </c>
      <c r="K7" s="43" t="s">
        <v>45</v>
      </c>
    </row>
    <row r="8" spans="1:52" s="10" customFormat="1" ht="105.75" customHeight="1" x14ac:dyDescent="0.25">
      <c r="A8" s="44"/>
      <c r="B8" s="48"/>
      <c r="C8" s="49"/>
      <c r="D8" s="9" t="s">
        <v>44</v>
      </c>
      <c r="E8" s="20"/>
      <c r="F8" s="20">
        <v>5</v>
      </c>
      <c r="G8" s="20"/>
      <c r="H8" s="20">
        <f>J8/F8</f>
        <v>622.4</v>
      </c>
      <c r="I8" s="20"/>
      <c r="J8" s="20">
        <f>'[1]форма 3'!$AF$28*1000</f>
        <v>3112</v>
      </c>
      <c r="K8" s="43"/>
    </row>
    <row r="9" spans="1:52" x14ac:dyDescent="0.25">
      <c r="A9" s="37">
        <v>2</v>
      </c>
      <c r="B9" s="34" t="s">
        <v>11</v>
      </c>
      <c r="C9" s="40" t="s">
        <v>12</v>
      </c>
      <c r="D9" s="8" t="s">
        <v>46</v>
      </c>
      <c r="E9" s="19">
        <f>E10+E11</f>
        <v>2</v>
      </c>
      <c r="F9" s="19">
        <f t="shared" ref="F9:J9" si="0">F10+F11</f>
        <v>2</v>
      </c>
      <c r="G9" s="19"/>
      <c r="H9" s="19"/>
      <c r="I9" s="19">
        <f t="shared" si="0"/>
        <v>11000</v>
      </c>
      <c r="J9" s="19">
        <f t="shared" si="0"/>
        <v>63067.853389830503</v>
      </c>
      <c r="K9" s="15"/>
    </row>
    <row r="10" spans="1:52" ht="30" x14ac:dyDescent="0.25">
      <c r="A10" s="38"/>
      <c r="B10" s="35"/>
      <c r="C10" s="41"/>
      <c r="D10" s="11" t="s">
        <v>48</v>
      </c>
      <c r="E10" s="20">
        <v>2</v>
      </c>
      <c r="F10" s="20"/>
      <c r="G10" s="20">
        <f>I10/E10</f>
        <v>5500</v>
      </c>
      <c r="H10" s="20"/>
      <c r="I10" s="20">
        <f>'[1]форма 3'!$AI$29*1000</f>
        <v>11000</v>
      </c>
      <c r="J10" s="20"/>
      <c r="K10" s="43" t="s">
        <v>45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2"/>
    </row>
    <row r="11" spans="1:52" ht="45" x14ac:dyDescent="0.25">
      <c r="A11" s="39"/>
      <c r="B11" s="36"/>
      <c r="C11" s="42"/>
      <c r="D11" s="11" t="s">
        <v>47</v>
      </c>
      <c r="E11" s="20"/>
      <c r="F11" s="20">
        <v>2</v>
      </c>
      <c r="G11" s="20"/>
      <c r="H11" s="20">
        <f>J11/F11</f>
        <v>31533.926694915252</v>
      </c>
      <c r="I11" s="20"/>
      <c r="J11" s="20">
        <f>'[1]форма 3'!$AJ$29*1000</f>
        <v>63067.853389830503</v>
      </c>
      <c r="K11" s="43"/>
    </row>
    <row r="12" spans="1:52" x14ac:dyDescent="0.25">
      <c r="A12" s="37">
        <v>3</v>
      </c>
      <c r="B12" s="34" t="s">
        <v>13</v>
      </c>
      <c r="C12" s="40" t="s">
        <v>14</v>
      </c>
      <c r="D12" s="8" t="s">
        <v>46</v>
      </c>
      <c r="E12" s="19">
        <f>E13+E14</f>
        <v>3</v>
      </c>
      <c r="F12" s="19">
        <f t="shared" ref="F12:J12" si="1">F13+F14</f>
        <v>3</v>
      </c>
      <c r="G12" s="19"/>
      <c r="H12" s="19"/>
      <c r="I12" s="19">
        <f t="shared" si="1"/>
        <v>11000</v>
      </c>
      <c r="J12" s="19">
        <f t="shared" si="1"/>
        <v>65144.002542372873</v>
      </c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2"/>
    </row>
    <row r="13" spans="1:52" ht="45" x14ac:dyDescent="0.25">
      <c r="A13" s="38"/>
      <c r="B13" s="35"/>
      <c r="C13" s="41"/>
      <c r="D13" s="11" t="s">
        <v>49</v>
      </c>
      <c r="E13" s="20">
        <v>3</v>
      </c>
      <c r="F13" s="20"/>
      <c r="G13" s="20">
        <f>I13/E13</f>
        <v>3666.6666666666665</v>
      </c>
      <c r="H13" s="20"/>
      <c r="I13" s="20">
        <f>'[1]форма 3'!$AI$30*1000</f>
        <v>11000</v>
      </c>
      <c r="J13" s="20"/>
      <c r="K13" s="43" t="s">
        <v>45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2"/>
    </row>
    <row r="14" spans="1:52" ht="45" x14ac:dyDescent="0.25">
      <c r="A14" s="39"/>
      <c r="B14" s="36"/>
      <c r="C14" s="42"/>
      <c r="D14" s="11" t="s">
        <v>50</v>
      </c>
      <c r="E14" s="20"/>
      <c r="F14" s="20">
        <v>3</v>
      </c>
      <c r="G14" s="20"/>
      <c r="H14" s="20">
        <f>J14/F14</f>
        <v>21714.667514124292</v>
      </c>
      <c r="I14" s="20"/>
      <c r="J14" s="20">
        <f>'[1]форма 3'!$AJ$30*1000</f>
        <v>65144.002542372873</v>
      </c>
      <c r="K14" s="4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2"/>
    </row>
    <row r="15" spans="1:52" x14ac:dyDescent="0.25">
      <c r="A15" s="37">
        <v>4</v>
      </c>
      <c r="B15" s="34" t="s">
        <v>15</v>
      </c>
      <c r="C15" s="40" t="s">
        <v>16</v>
      </c>
      <c r="D15" s="8" t="s">
        <v>46</v>
      </c>
      <c r="E15" s="19">
        <f>E16</f>
        <v>1</v>
      </c>
      <c r="F15" s="19">
        <f>F16</f>
        <v>1</v>
      </c>
      <c r="G15" s="19"/>
      <c r="H15" s="19"/>
      <c r="I15" s="19">
        <f t="shared" ref="I15:J15" si="2">I16</f>
        <v>2864.4119999999998</v>
      </c>
      <c r="J15" s="19">
        <f t="shared" si="2"/>
        <v>2864.4119999999998</v>
      </c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2"/>
    </row>
    <row r="16" spans="1:52" ht="60" x14ac:dyDescent="0.25">
      <c r="A16" s="39"/>
      <c r="B16" s="36"/>
      <c r="C16" s="42"/>
      <c r="D16" s="11" t="s">
        <v>51</v>
      </c>
      <c r="E16" s="20">
        <v>1</v>
      </c>
      <c r="F16" s="20">
        <v>1</v>
      </c>
      <c r="G16" s="20">
        <f>I16</f>
        <v>2864.4119999999998</v>
      </c>
      <c r="H16" s="20">
        <f>J16</f>
        <v>2864.4119999999998</v>
      </c>
      <c r="I16" s="20">
        <f>'[1]форма 3'!$AI$31*1000</f>
        <v>2864.4119999999998</v>
      </c>
      <c r="J16" s="20">
        <f>I16</f>
        <v>2864.4119999999998</v>
      </c>
      <c r="K16" s="13" t="s">
        <v>45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5">
      <c r="A17" s="37">
        <v>5</v>
      </c>
      <c r="B17" s="34" t="s">
        <v>17</v>
      </c>
      <c r="C17" s="40" t="s">
        <v>18</v>
      </c>
      <c r="D17" s="8" t="s">
        <v>46</v>
      </c>
      <c r="E17" s="19">
        <f>E18+E19+E20+E21</f>
        <v>20</v>
      </c>
      <c r="F17" s="19">
        <f t="shared" ref="F17:J17" si="3">F18+F19+F20+F21</f>
        <v>180</v>
      </c>
      <c r="G17" s="19"/>
      <c r="H17" s="19"/>
      <c r="I17" s="19">
        <f t="shared" si="3"/>
        <v>6194.9152542372885</v>
      </c>
      <c r="J17" s="19">
        <f t="shared" si="3"/>
        <v>18972.703254237291</v>
      </c>
      <c r="K17" s="15"/>
    </row>
    <row r="18" spans="1:52" ht="30" x14ac:dyDescent="0.25">
      <c r="A18" s="38"/>
      <c r="B18" s="35"/>
      <c r="C18" s="41"/>
      <c r="D18" s="11" t="s">
        <v>51</v>
      </c>
      <c r="E18" s="21">
        <v>10</v>
      </c>
      <c r="F18" s="21">
        <v>10</v>
      </c>
      <c r="G18" s="21">
        <f>I18/E18</f>
        <v>416.94915254237293</v>
      </c>
      <c r="H18" s="21">
        <f t="shared" ref="H18:H20" si="4">J18/F18</f>
        <v>416.94915254237293</v>
      </c>
      <c r="I18" s="21">
        <f>'[2]1.3.'!$DC$29*1000</f>
        <v>4169.4915254237294</v>
      </c>
      <c r="J18" s="21">
        <f>I18</f>
        <v>4169.4915254237294</v>
      </c>
      <c r="K18" s="43" t="s">
        <v>45</v>
      </c>
    </row>
    <row r="19" spans="1:52" ht="30" x14ac:dyDescent="0.25">
      <c r="A19" s="38"/>
      <c r="B19" s="35"/>
      <c r="C19" s="41"/>
      <c r="D19" s="11" t="s">
        <v>54</v>
      </c>
      <c r="E19" s="21">
        <v>10</v>
      </c>
      <c r="F19" s="21">
        <v>10</v>
      </c>
      <c r="G19" s="21">
        <f t="shared" ref="G19" si="5">I19/E19</f>
        <v>202.5423728813559</v>
      </c>
      <c r="H19" s="21">
        <f t="shared" si="4"/>
        <v>202.5423728813559</v>
      </c>
      <c r="I19" s="21">
        <f>'[2]1.3.'!$DC$30*1000</f>
        <v>2025.4237288135589</v>
      </c>
      <c r="J19" s="21">
        <f>I19</f>
        <v>2025.4237288135589</v>
      </c>
      <c r="K19" s="43"/>
    </row>
    <row r="20" spans="1:52" x14ac:dyDescent="0.25">
      <c r="A20" s="38"/>
      <c r="B20" s="35"/>
      <c r="C20" s="41"/>
      <c r="D20" s="11" t="s">
        <v>55</v>
      </c>
      <c r="E20" s="21"/>
      <c r="F20" s="21">
        <v>122</v>
      </c>
      <c r="G20" s="21"/>
      <c r="H20" s="21">
        <f t="shared" si="4"/>
        <v>25.985622950819671</v>
      </c>
      <c r="I20" s="21"/>
      <c r="J20" s="21">
        <f>3170246/1000</f>
        <v>3170.2460000000001</v>
      </c>
      <c r="K20" s="43"/>
    </row>
    <row r="21" spans="1:52" x14ac:dyDescent="0.25">
      <c r="A21" s="39"/>
      <c r="B21" s="36"/>
      <c r="C21" s="42"/>
      <c r="D21" s="11" t="s">
        <v>56</v>
      </c>
      <c r="E21" s="21"/>
      <c r="F21" s="21">
        <v>38</v>
      </c>
      <c r="G21" s="21"/>
      <c r="H21" s="21">
        <f>J21/F21</f>
        <v>252.83005263157892</v>
      </c>
      <c r="I21" s="21"/>
      <c r="J21" s="21">
        <f>9607542/1000</f>
        <v>9607.5419999999995</v>
      </c>
      <c r="K21" s="43"/>
    </row>
    <row r="22" spans="1:52" x14ac:dyDescent="0.25">
      <c r="A22" s="37">
        <v>6</v>
      </c>
      <c r="B22" s="34" t="s">
        <v>19</v>
      </c>
      <c r="C22" s="40" t="s">
        <v>20</v>
      </c>
      <c r="D22" s="8" t="s">
        <v>46</v>
      </c>
      <c r="E22" s="19">
        <f>SUM(E23:E29)</f>
        <v>16</v>
      </c>
      <c r="F22" s="19">
        <f t="shared" ref="F22:J22" si="6">SUM(F23:F29)</f>
        <v>16</v>
      </c>
      <c r="G22" s="19"/>
      <c r="H22" s="19"/>
      <c r="I22" s="19">
        <f t="shared" si="6"/>
        <v>44770.632853241303</v>
      </c>
      <c r="J22" s="19">
        <f t="shared" si="6"/>
        <v>44770.632853241303</v>
      </c>
      <c r="K22" s="15"/>
    </row>
    <row r="23" spans="1:52" s="10" customFormat="1" ht="15" customHeight="1" x14ac:dyDescent="0.25">
      <c r="A23" s="38"/>
      <c r="B23" s="35"/>
      <c r="C23" s="41"/>
      <c r="D23" s="11" t="s">
        <v>57</v>
      </c>
      <c r="E23" s="20">
        <v>4</v>
      </c>
      <c r="F23" s="20">
        <f>E23</f>
        <v>4</v>
      </c>
      <c r="G23" s="20">
        <f>I23/E23</f>
        <v>663.71121908763519</v>
      </c>
      <c r="H23" s="20">
        <f>J23/F23</f>
        <v>663.71121908763519</v>
      </c>
      <c r="I23" s="20">
        <v>2654.8448763505407</v>
      </c>
      <c r="J23" s="20">
        <v>2654.8448763505407</v>
      </c>
      <c r="K23" s="43" t="s">
        <v>45</v>
      </c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2"/>
    </row>
    <row r="24" spans="1:52" s="10" customFormat="1" ht="30" x14ac:dyDescent="0.25">
      <c r="A24" s="38"/>
      <c r="B24" s="35"/>
      <c r="C24" s="41"/>
      <c r="D24" s="11" t="s">
        <v>58</v>
      </c>
      <c r="E24" s="20">
        <v>2</v>
      </c>
      <c r="F24" s="20">
        <f t="shared" ref="F24:F29" si="7">E24</f>
        <v>2</v>
      </c>
      <c r="G24" s="20">
        <f t="shared" ref="G24:G29" si="8">I24/E24</f>
        <v>1009.686442827131</v>
      </c>
      <c r="H24" s="20">
        <f t="shared" ref="H24:H29" si="9">J24/F24</f>
        <v>1009.686442827131</v>
      </c>
      <c r="I24" s="20">
        <v>2019.3728856542621</v>
      </c>
      <c r="J24" s="20">
        <v>2019.3728856542621</v>
      </c>
      <c r="K24" s="43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2"/>
    </row>
    <row r="25" spans="1:52" s="10" customFormat="1" ht="30" x14ac:dyDescent="0.25">
      <c r="A25" s="38"/>
      <c r="B25" s="35"/>
      <c r="C25" s="41"/>
      <c r="D25" s="11" t="s">
        <v>59</v>
      </c>
      <c r="E25" s="20">
        <v>2</v>
      </c>
      <c r="F25" s="20">
        <f t="shared" si="7"/>
        <v>2</v>
      </c>
      <c r="G25" s="20">
        <f t="shared" si="8"/>
        <v>663.71121908763519</v>
      </c>
      <c r="H25" s="20">
        <f t="shared" si="9"/>
        <v>663.71121908763519</v>
      </c>
      <c r="I25" s="20">
        <v>1327.4224381752704</v>
      </c>
      <c r="J25" s="20">
        <v>1327.4224381752704</v>
      </c>
      <c r="K25" s="43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2"/>
    </row>
    <row r="26" spans="1:52" s="10" customFormat="1" ht="30" x14ac:dyDescent="0.25">
      <c r="A26" s="38"/>
      <c r="B26" s="35"/>
      <c r="C26" s="41"/>
      <c r="D26" s="11" t="s">
        <v>60</v>
      </c>
      <c r="E26" s="20">
        <v>2</v>
      </c>
      <c r="F26" s="20">
        <f t="shared" si="7"/>
        <v>2</v>
      </c>
      <c r="G26" s="20">
        <f t="shared" si="8"/>
        <v>808.27720378151253</v>
      </c>
      <c r="H26" s="20">
        <f t="shared" si="9"/>
        <v>808.27720378151253</v>
      </c>
      <c r="I26" s="20">
        <v>1616.5544075630251</v>
      </c>
      <c r="J26" s="20">
        <v>1616.5544075630251</v>
      </c>
      <c r="K26" s="43"/>
      <c r="L26" s="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2"/>
    </row>
    <row r="27" spans="1:52" s="10" customFormat="1" ht="30" x14ac:dyDescent="0.25">
      <c r="A27" s="38"/>
      <c r="B27" s="35"/>
      <c r="C27" s="41"/>
      <c r="D27" s="11" t="s">
        <v>61</v>
      </c>
      <c r="E27" s="20">
        <v>2</v>
      </c>
      <c r="F27" s="20">
        <f t="shared" si="7"/>
        <v>2</v>
      </c>
      <c r="G27" s="20">
        <f t="shared" si="8"/>
        <v>8581.6068484393763</v>
      </c>
      <c r="H27" s="20">
        <f t="shared" si="9"/>
        <v>8581.6068484393763</v>
      </c>
      <c r="I27" s="20">
        <v>17163.213696878753</v>
      </c>
      <c r="J27" s="20">
        <v>17163.213696878753</v>
      </c>
      <c r="K27" s="43"/>
      <c r="L27" s="12"/>
    </row>
    <row r="28" spans="1:52" s="10" customFormat="1" ht="30" x14ac:dyDescent="0.25">
      <c r="A28" s="38"/>
      <c r="B28" s="35"/>
      <c r="C28" s="41"/>
      <c r="D28" s="11" t="s">
        <v>62</v>
      </c>
      <c r="E28" s="20">
        <v>2</v>
      </c>
      <c r="F28" s="20">
        <f t="shared" si="7"/>
        <v>2</v>
      </c>
      <c r="G28" s="20">
        <f t="shared" si="8"/>
        <v>3326.1174152160866</v>
      </c>
      <c r="H28" s="20">
        <f t="shared" si="9"/>
        <v>3326.1174152160866</v>
      </c>
      <c r="I28" s="20">
        <v>6652.2348304321731</v>
      </c>
      <c r="J28" s="20">
        <v>6652.2348304321731</v>
      </c>
      <c r="K28" s="43"/>
      <c r="L28" s="12"/>
    </row>
    <row r="29" spans="1:52" s="10" customFormat="1" ht="30" x14ac:dyDescent="0.25">
      <c r="A29" s="39"/>
      <c r="B29" s="36"/>
      <c r="C29" s="42"/>
      <c r="D29" s="11" t="s">
        <v>63</v>
      </c>
      <c r="E29" s="20">
        <v>2</v>
      </c>
      <c r="F29" s="20">
        <f t="shared" si="7"/>
        <v>2</v>
      </c>
      <c r="G29" s="20">
        <f t="shared" si="8"/>
        <v>6668.4948590936383</v>
      </c>
      <c r="H29" s="20">
        <f t="shared" si="9"/>
        <v>6668.4948590936383</v>
      </c>
      <c r="I29" s="20">
        <v>13336.989718187277</v>
      </c>
      <c r="J29" s="20">
        <v>13336.989718187277</v>
      </c>
      <c r="K29" s="43"/>
      <c r="L29" s="12"/>
    </row>
    <row r="30" spans="1:52" x14ac:dyDescent="0.25">
      <c r="A30" s="37">
        <v>7</v>
      </c>
      <c r="B30" s="34" t="s">
        <v>21</v>
      </c>
      <c r="C30" s="40" t="s">
        <v>22</v>
      </c>
      <c r="D30" s="8" t="s">
        <v>46</v>
      </c>
      <c r="E30" s="19">
        <f>E31+E32</f>
        <v>756</v>
      </c>
      <c r="F30" s="19">
        <f>F31+F32</f>
        <v>756</v>
      </c>
      <c r="G30" s="19"/>
      <c r="H30" s="19"/>
      <c r="I30" s="19">
        <f>I31+I32</f>
        <v>33228.135593220402</v>
      </c>
      <c r="J30" s="19">
        <f>J31+J32</f>
        <v>33228.135593220402</v>
      </c>
      <c r="K30" s="15"/>
    </row>
    <row r="31" spans="1:52" ht="30" customHeight="1" x14ac:dyDescent="0.25">
      <c r="A31" s="38"/>
      <c r="B31" s="35"/>
      <c r="C31" s="41"/>
      <c r="D31" s="11" t="s">
        <v>64</v>
      </c>
      <c r="E31" s="20">
        <v>486</v>
      </c>
      <c r="F31" s="20">
        <f>E31</f>
        <v>486</v>
      </c>
      <c r="G31" s="20">
        <f>I31/E31</f>
        <v>43.687312547952885</v>
      </c>
      <c r="H31" s="20">
        <f>J31/F31</f>
        <v>43.687312547952885</v>
      </c>
      <c r="I31" s="20">
        <f>21.2320338983051*1000</f>
        <v>21232.033898305101</v>
      </c>
      <c r="J31" s="20">
        <f>I31</f>
        <v>21232.033898305101</v>
      </c>
      <c r="K31" s="43" t="s">
        <v>45</v>
      </c>
    </row>
    <row r="32" spans="1:52" ht="33" customHeight="1" x14ac:dyDescent="0.25">
      <c r="A32" s="39"/>
      <c r="B32" s="36"/>
      <c r="C32" s="42"/>
      <c r="D32" s="11" t="s">
        <v>65</v>
      </c>
      <c r="E32" s="20">
        <v>270</v>
      </c>
      <c r="F32" s="20">
        <f>E32</f>
        <v>270</v>
      </c>
      <c r="G32" s="20">
        <f>I32/E32</f>
        <v>44.430006277464074</v>
      </c>
      <c r="H32" s="20">
        <f>J32/F32</f>
        <v>44.430006277464074</v>
      </c>
      <c r="I32" s="20">
        <f>11.9961016949153*1000</f>
        <v>11996.1016949153</v>
      </c>
      <c r="J32" s="20">
        <f>I32</f>
        <v>11996.1016949153</v>
      </c>
      <c r="K32" s="43"/>
    </row>
    <row r="33" spans="1:11" x14ac:dyDescent="0.25">
      <c r="A33" s="37">
        <v>8</v>
      </c>
      <c r="B33" s="34" t="s">
        <v>23</v>
      </c>
      <c r="C33" s="40" t="s">
        <v>24</v>
      </c>
      <c r="D33" s="8" t="s">
        <v>46</v>
      </c>
      <c r="E33" s="19">
        <f>E34+E35</f>
        <v>100</v>
      </c>
      <c r="F33" s="19">
        <f>F34+F35</f>
        <v>100</v>
      </c>
      <c r="G33" s="22"/>
      <c r="H33" s="22"/>
      <c r="I33" s="19">
        <f>I34+I35</f>
        <v>6268.8135593220395</v>
      </c>
      <c r="J33" s="19">
        <f>J34+J35</f>
        <v>6268.8135593220395</v>
      </c>
      <c r="K33" s="13"/>
    </row>
    <row r="34" spans="1:11" ht="21.75" customHeight="1" x14ac:dyDescent="0.25">
      <c r="A34" s="38"/>
      <c r="B34" s="35"/>
      <c r="C34" s="41"/>
      <c r="D34" s="11" t="s">
        <v>66</v>
      </c>
      <c r="E34" s="20">
        <v>50</v>
      </c>
      <c r="F34" s="20">
        <f>E34</f>
        <v>50</v>
      </c>
      <c r="G34" s="20">
        <f>I34/E34</f>
        <v>73.159322033898391</v>
      </c>
      <c r="H34" s="20">
        <f>J34/F34</f>
        <v>73.159322033898391</v>
      </c>
      <c r="I34" s="20">
        <f>3.65796610169492*1000</f>
        <v>3657.9661016949199</v>
      </c>
      <c r="J34" s="20">
        <f>I34</f>
        <v>3657.9661016949199</v>
      </c>
      <c r="K34" s="43" t="s">
        <v>45</v>
      </c>
    </row>
    <row r="35" spans="1:11" ht="46.5" customHeight="1" x14ac:dyDescent="0.25">
      <c r="A35" s="39"/>
      <c r="B35" s="36"/>
      <c r="C35" s="42"/>
      <c r="D35" s="11" t="s">
        <v>67</v>
      </c>
      <c r="E35" s="20">
        <v>50</v>
      </c>
      <c r="F35" s="20">
        <f>E35</f>
        <v>50</v>
      </c>
      <c r="G35" s="20">
        <f>I35/E35</f>
        <v>52.216949152542405</v>
      </c>
      <c r="H35" s="20">
        <f>J35/F35</f>
        <v>52.216949152542405</v>
      </c>
      <c r="I35" s="20">
        <f>2.61084745762712*1000</f>
        <v>2610.8474576271201</v>
      </c>
      <c r="J35" s="20">
        <f>I35</f>
        <v>2610.8474576271201</v>
      </c>
      <c r="K35" s="43"/>
    </row>
    <row r="36" spans="1:11" x14ac:dyDescent="0.25">
      <c r="A36" s="37">
        <v>9</v>
      </c>
      <c r="B36" s="34" t="s">
        <v>25</v>
      </c>
      <c r="C36" s="40" t="s">
        <v>26</v>
      </c>
      <c r="D36" s="8" t="s">
        <v>46</v>
      </c>
      <c r="E36" s="19">
        <f>E37</f>
        <v>2</v>
      </c>
      <c r="F36" s="19">
        <f>F37</f>
        <v>2</v>
      </c>
      <c r="G36" s="22"/>
      <c r="H36" s="22"/>
      <c r="I36" s="19">
        <f>I37</f>
        <v>19080</v>
      </c>
      <c r="J36" s="19">
        <f>J37</f>
        <v>19080</v>
      </c>
      <c r="K36" s="13"/>
    </row>
    <row r="37" spans="1:11" ht="66" customHeight="1" x14ac:dyDescent="0.25">
      <c r="A37" s="39"/>
      <c r="B37" s="36"/>
      <c r="C37" s="42"/>
      <c r="D37" s="11" t="s">
        <v>68</v>
      </c>
      <c r="E37" s="20">
        <v>2</v>
      </c>
      <c r="F37" s="20">
        <f>E37</f>
        <v>2</v>
      </c>
      <c r="G37" s="20">
        <f>I37/E37</f>
        <v>9540</v>
      </c>
      <c r="H37" s="20">
        <f>J37/F37</f>
        <v>9540</v>
      </c>
      <c r="I37" s="20">
        <f>19.08*1000</f>
        <v>19080</v>
      </c>
      <c r="J37" s="20">
        <f>I37</f>
        <v>19080</v>
      </c>
      <c r="K37" s="13" t="s">
        <v>45</v>
      </c>
    </row>
    <row r="38" spans="1:11" x14ac:dyDescent="0.25">
      <c r="A38" s="37">
        <v>10</v>
      </c>
      <c r="B38" s="34" t="s">
        <v>27</v>
      </c>
      <c r="C38" s="40" t="s">
        <v>28</v>
      </c>
      <c r="D38" s="8" t="s">
        <v>46</v>
      </c>
      <c r="E38" s="19">
        <f t="shared" ref="E38:I38" si="10">E39+E40+E41+E42</f>
        <v>2</v>
      </c>
      <c r="F38" s="19">
        <f t="shared" si="10"/>
        <v>9</v>
      </c>
      <c r="G38" s="19"/>
      <c r="H38" s="19"/>
      <c r="I38" s="19">
        <f t="shared" si="10"/>
        <v>1889.8305</v>
      </c>
      <c r="J38" s="19">
        <f>J39+J40+J41+J42</f>
        <v>21148.355923728814</v>
      </c>
      <c r="K38" s="13"/>
    </row>
    <row r="39" spans="1:11" x14ac:dyDescent="0.25">
      <c r="A39" s="38"/>
      <c r="B39" s="35"/>
      <c r="C39" s="41"/>
      <c r="D39" s="11" t="s">
        <v>69</v>
      </c>
      <c r="E39" s="21">
        <v>2</v>
      </c>
      <c r="F39" s="21">
        <v>2</v>
      </c>
      <c r="G39" s="21">
        <f>I39/E39</f>
        <v>944.91525000000001</v>
      </c>
      <c r="H39" s="21">
        <f>J39/F39</f>
        <v>944.91525000000001</v>
      </c>
      <c r="I39" s="21">
        <f>1.8898305*1000</f>
        <v>1889.8305</v>
      </c>
      <c r="J39" s="21">
        <f>I39</f>
        <v>1889.8305</v>
      </c>
      <c r="K39" s="43" t="s">
        <v>45</v>
      </c>
    </row>
    <row r="40" spans="1:11" x14ac:dyDescent="0.25">
      <c r="A40" s="38"/>
      <c r="B40" s="35"/>
      <c r="C40" s="41"/>
      <c r="D40" s="11" t="s">
        <v>70</v>
      </c>
      <c r="E40" s="21"/>
      <c r="F40" s="21">
        <v>3</v>
      </c>
      <c r="G40" s="21"/>
      <c r="H40" s="21">
        <f t="shared" ref="H40:H42" si="11">J40/F40</f>
        <v>1112.0847457627119</v>
      </c>
      <c r="I40" s="21"/>
      <c r="J40" s="21">
        <f>3936.78/1.18</f>
        <v>3336.2542372881358</v>
      </c>
      <c r="K40" s="43"/>
    </row>
    <row r="41" spans="1:11" x14ac:dyDescent="0.25">
      <c r="A41" s="38"/>
      <c r="B41" s="35"/>
      <c r="C41" s="41"/>
      <c r="D41" s="11" t="s">
        <v>71</v>
      </c>
      <c r="E41" s="21"/>
      <c r="F41" s="21">
        <v>2</v>
      </c>
      <c r="G41" s="21"/>
      <c r="H41" s="21">
        <f t="shared" si="11"/>
        <v>696</v>
      </c>
      <c r="I41" s="21"/>
      <c r="J41" s="21">
        <f>1642.56/1.18</f>
        <v>1392</v>
      </c>
      <c r="K41" s="43"/>
    </row>
    <row r="42" spans="1:11" x14ac:dyDescent="0.25">
      <c r="A42" s="39"/>
      <c r="B42" s="36"/>
      <c r="C42" s="42"/>
      <c r="D42" s="11" t="s">
        <v>72</v>
      </c>
      <c r="E42" s="21"/>
      <c r="F42" s="21">
        <v>2</v>
      </c>
      <c r="G42" s="21"/>
      <c r="H42" s="21">
        <f t="shared" si="11"/>
        <v>7265.1355932203396</v>
      </c>
      <c r="I42" s="21"/>
      <c r="J42" s="21">
        <f>17145.72/1.18</f>
        <v>14530.271186440679</v>
      </c>
      <c r="K42" s="43"/>
    </row>
    <row r="43" spans="1:11" x14ac:dyDescent="0.25">
      <c r="A43" s="37">
        <v>11</v>
      </c>
      <c r="B43" s="34" t="s">
        <v>29</v>
      </c>
      <c r="C43" s="40" t="s">
        <v>30</v>
      </c>
      <c r="D43" s="8" t="s">
        <v>46</v>
      </c>
      <c r="E43" s="19">
        <f>E44</f>
        <v>1</v>
      </c>
      <c r="F43" s="19">
        <f>F44</f>
        <v>1</v>
      </c>
      <c r="G43" s="8"/>
      <c r="H43" s="8"/>
      <c r="I43" s="19">
        <f>I44</f>
        <v>11780</v>
      </c>
      <c r="J43" s="19">
        <f>J44</f>
        <v>11780</v>
      </c>
      <c r="K43" s="13"/>
    </row>
    <row r="44" spans="1:11" ht="60" x14ac:dyDescent="0.25">
      <c r="A44" s="39"/>
      <c r="B44" s="36"/>
      <c r="C44" s="42"/>
      <c r="D44" s="11" t="s">
        <v>73</v>
      </c>
      <c r="E44" s="21">
        <v>1</v>
      </c>
      <c r="F44" s="21">
        <v>1</v>
      </c>
      <c r="G44" s="21">
        <f>I44/E44</f>
        <v>11780</v>
      </c>
      <c r="H44" s="21">
        <f>J44/F44</f>
        <v>11780</v>
      </c>
      <c r="I44" s="21">
        <f>'[2]1.3.'!$GM$54*1000</f>
        <v>11780</v>
      </c>
      <c r="J44" s="21">
        <f>I44</f>
        <v>11780</v>
      </c>
      <c r="K44" s="13" t="s">
        <v>45</v>
      </c>
    </row>
    <row r="45" spans="1:11" x14ac:dyDescent="0.25">
      <c r="A45" s="37">
        <v>12</v>
      </c>
      <c r="B45" s="34" t="s">
        <v>31</v>
      </c>
      <c r="C45" s="40" t="s">
        <v>32</v>
      </c>
      <c r="D45" s="8" t="s">
        <v>46</v>
      </c>
      <c r="E45" s="19">
        <f>SUM(E46:E51)</f>
        <v>6</v>
      </c>
      <c r="F45" s="19">
        <f>SUM(F46:F51)</f>
        <v>6</v>
      </c>
      <c r="G45" s="8"/>
      <c r="H45" s="8"/>
      <c r="I45" s="19">
        <f t="shared" ref="I45:J45" si="12">SUM(I46:I51)</f>
        <v>820</v>
      </c>
      <c r="J45" s="19">
        <f t="shared" si="12"/>
        <v>2219.3423728813564</v>
      </c>
      <c r="K45" s="13"/>
    </row>
    <row r="46" spans="1:11" ht="45" x14ac:dyDescent="0.25">
      <c r="A46" s="38"/>
      <c r="B46" s="35"/>
      <c r="C46" s="41"/>
      <c r="D46" s="13" t="s">
        <v>74</v>
      </c>
      <c r="E46" s="20">
        <v>1</v>
      </c>
      <c r="F46" s="20">
        <f>E46</f>
        <v>1</v>
      </c>
      <c r="G46" s="20">
        <f>I46/E46</f>
        <v>108.13186813186813</v>
      </c>
      <c r="H46" s="20">
        <f>J46/F46</f>
        <v>461.40762711864409</v>
      </c>
      <c r="I46" s="20">
        <v>108.13186813186813</v>
      </c>
      <c r="J46" s="20">
        <v>461.40762711864409</v>
      </c>
      <c r="K46" s="43" t="s">
        <v>80</v>
      </c>
    </row>
    <row r="47" spans="1:11" ht="45" x14ac:dyDescent="0.25">
      <c r="A47" s="38"/>
      <c r="B47" s="35"/>
      <c r="C47" s="41"/>
      <c r="D47" s="13" t="s">
        <v>75</v>
      </c>
      <c r="E47" s="20">
        <v>1</v>
      </c>
      <c r="F47" s="20">
        <f t="shared" ref="F47:F52" si="13">E47</f>
        <v>1</v>
      </c>
      <c r="G47" s="20">
        <f t="shared" ref="G47:G51" si="14">I47/E47</f>
        <v>135.16483516483515</v>
      </c>
      <c r="H47" s="20">
        <f t="shared" ref="H47:H51" si="15">J47/F47</f>
        <v>217.72542372881355</v>
      </c>
      <c r="I47" s="20">
        <v>135.16483516483515</v>
      </c>
      <c r="J47" s="20">
        <v>217.72542372881355</v>
      </c>
      <c r="K47" s="43"/>
    </row>
    <row r="48" spans="1:11" ht="45" x14ac:dyDescent="0.25">
      <c r="A48" s="38"/>
      <c r="B48" s="35"/>
      <c r="C48" s="41"/>
      <c r="D48" s="13" t="s">
        <v>76</v>
      </c>
      <c r="E48" s="20">
        <v>1</v>
      </c>
      <c r="F48" s="20">
        <f t="shared" si="13"/>
        <v>1</v>
      </c>
      <c r="G48" s="20">
        <f t="shared" si="14"/>
        <v>144.17582417582418</v>
      </c>
      <c r="H48" s="20">
        <f t="shared" si="15"/>
        <v>385.06271186440682</v>
      </c>
      <c r="I48" s="20">
        <v>144.17582417582418</v>
      </c>
      <c r="J48" s="20">
        <v>385.06271186440682</v>
      </c>
      <c r="K48" s="43"/>
    </row>
    <row r="49" spans="1:11" ht="45" x14ac:dyDescent="0.25">
      <c r="A49" s="38"/>
      <c r="B49" s="35"/>
      <c r="C49" s="41"/>
      <c r="D49" s="13" t="s">
        <v>77</v>
      </c>
      <c r="E49" s="20">
        <v>1</v>
      </c>
      <c r="F49" s="20">
        <f t="shared" si="13"/>
        <v>1</v>
      </c>
      <c r="G49" s="20">
        <f>I49/E49</f>
        <v>108.13186813186812</v>
      </c>
      <c r="H49" s="20">
        <f t="shared" si="15"/>
        <v>220.56864406779661</v>
      </c>
      <c r="I49" s="20">
        <v>108.13186813186812</v>
      </c>
      <c r="J49" s="20">
        <v>220.56864406779661</v>
      </c>
      <c r="K49" s="43"/>
    </row>
    <row r="50" spans="1:11" ht="45" x14ac:dyDescent="0.25">
      <c r="A50" s="38"/>
      <c r="B50" s="35"/>
      <c r="C50" s="41"/>
      <c r="D50" s="13" t="s">
        <v>78</v>
      </c>
      <c r="E50" s="20">
        <v>1</v>
      </c>
      <c r="F50" s="20">
        <f t="shared" si="13"/>
        <v>1</v>
      </c>
      <c r="G50" s="20">
        <f t="shared" si="14"/>
        <v>108.13186813186812</v>
      </c>
      <c r="H50" s="20">
        <f t="shared" si="15"/>
        <v>296.42288135593219</v>
      </c>
      <c r="I50" s="20">
        <v>108.13186813186812</v>
      </c>
      <c r="J50" s="20">
        <v>296.42288135593219</v>
      </c>
      <c r="K50" s="43"/>
    </row>
    <row r="51" spans="1:11" ht="45" x14ac:dyDescent="0.25">
      <c r="A51" s="39"/>
      <c r="B51" s="36"/>
      <c r="C51" s="42"/>
      <c r="D51" s="13" t="s">
        <v>79</v>
      </c>
      <c r="E51" s="20">
        <v>1</v>
      </c>
      <c r="F51" s="20">
        <f t="shared" si="13"/>
        <v>1</v>
      </c>
      <c r="G51" s="20">
        <f t="shared" si="14"/>
        <v>216.26373626373623</v>
      </c>
      <c r="H51" s="20">
        <f t="shared" si="15"/>
        <v>638.15508474576279</v>
      </c>
      <c r="I51" s="20">
        <v>216.26373626373623</v>
      </c>
      <c r="J51" s="20">
        <v>638.15508474576279</v>
      </c>
      <c r="K51" s="43"/>
    </row>
    <row r="52" spans="1:11" ht="60" x14ac:dyDescent="0.25">
      <c r="A52" s="14">
        <v>13</v>
      </c>
      <c r="B52" s="15" t="s">
        <v>33</v>
      </c>
      <c r="C52" s="15" t="s">
        <v>34</v>
      </c>
      <c r="D52" s="8" t="s">
        <v>46</v>
      </c>
      <c r="E52" s="19">
        <v>1</v>
      </c>
      <c r="F52" s="19">
        <f t="shared" si="13"/>
        <v>1</v>
      </c>
      <c r="G52" s="19">
        <f>J52</f>
        <v>9180</v>
      </c>
      <c r="H52" s="19">
        <f>J52</f>
        <v>9180</v>
      </c>
      <c r="I52" s="19">
        <f>'[2]1.3.'!$GM$70*1000</f>
        <v>9180</v>
      </c>
      <c r="J52" s="19">
        <f>I52</f>
        <v>9180</v>
      </c>
      <c r="K52" s="15" t="s">
        <v>80</v>
      </c>
    </row>
    <row r="53" spans="1:11" x14ac:dyDescent="0.25">
      <c r="A53" s="37">
        <v>14</v>
      </c>
      <c r="B53" s="34" t="s">
        <v>35</v>
      </c>
      <c r="C53" s="40" t="s">
        <v>36</v>
      </c>
      <c r="D53" s="8" t="s">
        <v>46</v>
      </c>
      <c r="E53" s="19">
        <v>0</v>
      </c>
      <c r="F53" s="19">
        <f>SUM(F54:F55)</f>
        <v>2</v>
      </c>
      <c r="G53" s="19"/>
      <c r="H53" s="19"/>
      <c r="I53" s="23">
        <v>0</v>
      </c>
      <c r="J53" s="19">
        <f>SUM(J54:J55)</f>
        <v>9576.4618644067796</v>
      </c>
      <c r="K53" s="15"/>
    </row>
    <row r="54" spans="1:11" ht="30" x14ac:dyDescent="0.25">
      <c r="A54" s="38"/>
      <c r="B54" s="35"/>
      <c r="C54" s="41"/>
      <c r="D54" s="11" t="s">
        <v>81</v>
      </c>
      <c r="E54" s="20">
        <v>0</v>
      </c>
      <c r="F54" s="20">
        <v>1</v>
      </c>
      <c r="G54" s="9"/>
      <c r="H54" s="20">
        <f>J54</f>
        <v>4735.5889830508477</v>
      </c>
      <c r="I54" s="20">
        <v>0</v>
      </c>
      <c r="J54" s="20">
        <v>4735.5889830508477</v>
      </c>
      <c r="K54" s="43" t="s">
        <v>45</v>
      </c>
    </row>
    <row r="55" spans="1:11" ht="30" x14ac:dyDescent="0.25">
      <c r="A55" s="39"/>
      <c r="B55" s="36"/>
      <c r="C55" s="42"/>
      <c r="D55" s="11" t="s">
        <v>82</v>
      </c>
      <c r="E55" s="20">
        <v>0</v>
      </c>
      <c r="F55" s="20">
        <v>1</v>
      </c>
      <c r="G55" s="9"/>
      <c r="H55" s="20">
        <f>J55</f>
        <v>4840.8728813559319</v>
      </c>
      <c r="I55" s="20">
        <v>0</v>
      </c>
      <c r="J55" s="20">
        <v>4840.8728813559319</v>
      </c>
      <c r="K55" s="43"/>
    </row>
    <row r="56" spans="1:11" ht="45" x14ac:dyDescent="0.25">
      <c r="A56" s="14">
        <v>15</v>
      </c>
      <c r="B56" s="15" t="s">
        <v>37</v>
      </c>
      <c r="C56" s="15" t="s">
        <v>38</v>
      </c>
      <c r="D56" s="8" t="s">
        <v>46</v>
      </c>
      <c r="E56" s="19">
        <v>0</v>
      </c>
      <c r="F56" s="19">
        <v>24</v>
      </c>
      <c r="G56" s="8"/>
      <c r="H56" s="19">
        <f>J56/F56</f>
        <v>47.822249999999997</v>
      </c>
      <c r="I56" s="19">
        <v>0</v>
      </c>
      <c r="J56" s="19">
        <v>1147.7339999999999</v>
      </c>
      <c r="K56" s="15" t="s">
        <v>80</v>
      </c>
    </row>
    <row r="57" spans="1:11" x14ac:dyDescent="0.25">
      <c r="A57" s="37">
        <v>16</v>
      </c>
      <c r="B57" s="34" t="s">
        <v>39</v>
      </c>
      <c r="C57" s="40" t="s">
        <v>40</v>
      </c>
      <c r="D57" s="8" t="s">
        <v>46</v>
      </c>
      <c r="E57" s="19">
        <f>E58+E59</f>
        <v>0</v>
      </c>
      <c r="F57" s="19">
        <f>F58+F59</f>
        <v>2</v>
      </c>
      <c r="G57" s="19"/>
      <c r="H57" s="19"/>
      <c r="I57" s="23">
        <f>I58+I59</f>
        <v>0</v>
      </c>
      <c r="J57" s="19">
        <f>J58+J59</f>
        <v>156168.79803000001</v>
      </c>
      <c r="K57" s="15"/>
    </row>
    <row r="58" spans="1:11" ht="24" customHeight="1" x14ac:dyDescent="0.25">
      <c r="A58" s="38"/>
      <c r="B58" s="35"/>
      <c r="C58" s="41"/>
      <c r="D58" s="9" t="s">
        <v>83</v>
      </c>
      <c r="E58" s="20">
        <v>0</v>
      </c>
      <c r="F58" s="20">
        <v>1</v>
      </c>
      <c r="G58" s="9"/>
      <c r="H58" s="20">
        <f>J58</f>
        <v>97037.66014525239</v>
      </c>
      <c r="I58" s="20">
        <v>0</v>
      </c>
      <c r="J58" s="20">
        <v>97037.66014525239</v>
      </c>
      <c r="K58" s="43" t="s">
        <v>45</v>
      </c>
    </row>
    <row r="59" spans="1:11" ht="44.25" customHeight="1" x14ac:dyDescent="0.25">
      <c r="A59" s="39"/>
      <c r="B59" s="36"/>
      <c r="C59" s="42"/>
      <c r="D59" s="9" t="s">
        <v>84</v>
      </c>
      <c r="E59" s="20">
        <v>0</v>
      </c>
      <c r="F59" s="20">
        <v>1</v>
      </c>
      <c r="G59" s="20"/>
      <c r="H59" s="20">
        <f>J59</f>
        <v>59131.137884747601</v>
      </c>
      <c r="I59" s="24">
        <v>0</v>
      </c>
      <c r="J59" s="20">
        <v>59131.137884747601</v>
      </c>
      <c r="K59" s="43"/>
    </row>
    <row r="60" spans="1:11" ht="102" customHeight="1" x14ac:dyDescent="0.25">
      <c r="A60" s="14">
        <v>17</v>
      </c>
      <c r="B60" s="15" t="s">
        <v>41</v>
      </c>
      <c r="C60" s="15" t="s">
        <v>42</v>
      </c>
      <c r="D60" s="8" t="s">
        <v>46</v>
      </c>
      <c r="E60" s="19">
        <v>0</v>
      </c>
      <c r="F60" s="19">
        <v>30</v>
      </c>
      <c r="G60" s="19"/>
      <c r="H60" s="19">
        <f>J60/F60</f>
        <v>76.526553672316368</v>
      </c>
      <c r="I60" s="23">
        <v>0</v>
      </c>
      <c r="J60" s="19">
        <v>2295.796610169491</v>
      </c>
      <c r="K60" s="15" t="s">
        <v>89</v>
      </c>
    </row>
    <row r="61" spans="1:11" ht="102" customHeight="1" x14ac:dyDescent="0.25">
      <c r="K61" s="29"/>
    </row>
    <row r="62" spans="1:11" ht="18.75" x14ac:dyDescent="0.3">
      <c r="A62" s="25" t="s">
        <v>87</v>
      </c>
      <c r="B62" s="25"/>
      <c r="C62" s="26"/>
      <c r="D62" s="27"/>
      <c r="E62" s="26"/>
      <c r="F62" s="26"/>
      <c r="G62" s="26"/>
      <c r="H62" s="26"/>
      <c r="I62" s="26"/>
      <c r="J62" s="26" t="s">
        <v>88</v>
      </c>
    </row>
  </sheetData>
  <mergeCells count="61">
    <mergeCell ref="A3:A4"/>
    <mergeCell ref="K3:K4"/>
    <mergeCell ref="C3:C4"/>
    <mergeCell ref="B6:B8"/>
    <mergeCell ref="C6:C8"/>
    <mergeCell ref="E3:F3"/>
    <mergeCell ref="G3:H3"/>
    <mergeCell ref="I3:J3"/>
    <mergeCell ref="D3:D4"/>
    <mergeCell ref="B3:B4"/>
    <mergeCell ref="K7:K8"/>
    <mergeCell ref="K10:K11"/>
    <mergeCell ref="K13:K14"/>
    <mergeCell ref="K18:K21"/>
    <mergeCell ref="K23:K29"/>
    <mergeCell ref="A6:A8"/>
    <mergeCell ref="B9:B11"/>
    <mergeCell ref="A9:A11"/>
    <mergeCell ref="C9:C11"/>
    <mergeCell ref="A12:A14"/>
    <mergeCell ref="B12:B14"/>
    <mergeCell ref="C12:C14"/>
    <mergeCell ref="B17:B21"/>
    <mergeCell ref="C17:C21"/>
    <mergeCell ref="A17:A21"/>
    <mergeCell ref="A15:A16"/>
    <mergeCell ref="B15:B16"/>
    <mergeCell ref="K46:K51"/>
    <mergeCell ref="K54:K55"/>
    <mergeCell ref="K58:K59"/>
    <mergeCell ref="K31:K32"/>
    <mergeCell ref="K34:K35"/>
    <mergeCell ref="K39:K42"/>
    <mergeCell ref="C15:C16"/>
    <mergeCell ref="A22:A29"/>
    <mergeCell ref="B22:B29"/>
    <mergeCell ref="C22:C29"/>
    <mergeCell ref="A30:A32"/>
    <mergeCell ref="B30:B32"/>
    <mergeCell ref="C30:C32"/>
    <mergeCell ref="B33:B35"/>
    <mergeCell ref="A33:A35"/>
    <mergeCell ref="C33:C35"/>
    <mergeCell ref="B36:B37"/>
    <mergeCell ref="A36:A37"/>
    <mergeCell ref="C36:C37"/>
    <mergeCell ref="B38:B42"/>
    <mergeCell ref="C38:C42"/>
    <mergeCell ref="A38:A42"/>
    <mergeCell ref="C43:C44"/>
    <mergeCell ref="B43:B44"/>
    <mergeCell ref="A43:A44"/>
    <mergeCell ref="B57:B59"/>
    <mergeCell ref="A57:A59"/>
    <mergeCell ref="C57:C59"/>
    <mergeCell ref="A45:A51"/>
    <mergeCell ref="B45:B51"/>
    <mergeCell ref="C45:C51"/>
    <mergeCell ref="A53:A55"/>
    <mergeCell ref="B53:B55"/>
    <mergeCell ref="C53:C55"/>
  </mergeCells>
  <pageMargins left="0.78740157480314965" right="0.39370078740157483" top="0.39370078740157483" bottom="0.39370078740157483" header="0.31496062992125984" footer="0.31496062992125984"/>
  <pageSetup paperSize="9" scale="58" fitToHeight="0" orientation="landscape" r:id="rId1"/>
  <rowBreaks count="2" manualBreakCount="2">
    <brk id="32" max="10" man="1"/>
    <brk id="56" max="10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0O4i3MpOSLRWaVmov4XMseWeiEL8lWqE1EW4ho9XFyA=</DigestValue>
    </Reference>
    <Reference URI="#idOfficeObject" Type="http://www.w3.org/2000/09/xmldsig#Object">
      <DigestMethod Algorithm="urn:ietf:params:xml:ns:cpxmlsec:algorithms:gostr3411"/>
      <DigestValue>KGT5wPEasM4TnUzdu1eqZeuW7LtRvdglDi4yO77i9Ws=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54eKHlXnpvELA/D/J0xwBcS4weqToLDz5LCXVOevpZM=</DigestValue>
    </Reference>
  </SignedInfo>
  <SignatureValue>eg5QFaH0RY6l2IpkBsrkt+nft6yRwmhfjiU5xoGiHSR65KAYGAtRzQZUR+goCUHz
JFl34tRsadgy68/vKeJ9qg==</SignatureValue>
  <KeyInfo>
    <X509Data>
      <X509Certificate>MIINzTCCDXygAwIBAgIQb5C46fJCNIjmESLXH0abBjAIBgYqhQMCAgMwggFiMSIw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A1UEAwwJVEVOU09SQ0E1MB4XDTE3MDExMDEwMzYyM1oXDTE4MDExMDEwNDYyM1ow
ggIkMScwJQYDVQQJDB7Rg9C7LtCg0L7RgdGB0LjQudGB0LrQsNGPLCAyNjAxMTAv
BgNVBAgMKDc0INCn0LXQu9GP0LHQuNC90YHQutCw0Y8g0L7QsdC70LDRgdGC0Ywx
HjAcBgNVBAcMFdCzLtCn0LXQu9GP0LHQuNC90YHQujELMAkGA1UEBhMCUlUxKjAo
BgNVBCoMIdCQ0L3QtNGA0LXQuSDQktCw0YHQuNC70YzQtdCy0LjRhzEZMBcGA1UE
BAwQ0JrRgNCw0YHQuNC60L7QsjEwMC4GA1UEAwwn0J/QkNCeICLQp9CV0JvQr9CR
0K3QndCV0KDQk9Ce0KHQkdCr0KIiMTAwLgYDVQQMDCfQk9CV0J3QldCg0JDQm9Cs
0J3Qq9CZINCU0JjQoNCV0JrQotCe0KAxCjAIBgNVBAsMATAxMDAuBgNVBAoMJ9Cf
0JDQniAi0KfQldCb0K/QkdCt0J3QldCg0JPQntCh0JHQq9CiIjE+MDwGCSqGSIb3
DQEJAgwvSU5OPTc0NTEyMTMzMTgvS1BQPTc0NTEwMTAwMS9PR1JOPTEwNTc0MjM1
MDU3MzIxIjAgBgkqhkiG9w0BCQEWE04uT3N0YXBlbmtvQGVzYnQucnUxGjAYBggq
hQMDgQMBARIMMDA3NDUxMjEzMzE4MRYwFAYFKoUDZAMSCzAwNjQ1MjM4MjI1MRgw
FgYFKoUDZAESDTEwNTc0MjM1MDU3MzIwYzAcBgYqhQMCAhMwEgYHKoUDAgIkAAYH
KoUDAgIeAQNDAARAl/7+YFD7bCJ9GxWu+IID0qlU2roGTsndJLLqBqnMDM9u/lMf
cI58Mqcm20NQgcxI0QSnUg1O7ERcCDHDiVjsCaOCCUQwgglAMA4GA1UdDwEB/wQE
AwIE8DCB9wYDVR0lBIHvMIHsBgcqhQMCAiIZBgcqhQMCAiIaBgcqhQMCAiIGBgYq
hQMCFwMGCCqFAwJAAQEBBggqhQMDgR0CDQYIKoUDAykBAwQGCCqFAwM6AgECBgkq
hQMDOgIBCAwGCSqFAwM/AQECBAYGKoUDA1kYBgYqhQMDXQ8GByqFAwUDEgEGByqF
AwUDEgIGByqFAwUDKAEGByqFAwUDMAEGByqFAwYlAQEGBiqFAwYoAQYIKoUDBikB
AQEGCCqFAwYqBQUFBggqhQMGLAEBAQYIKoUDBi0BAQEGCCqFAwcCFQECBggrBgEF
BQcDAgYIKwYBBQUHAwQwHQYDVR0gBBYwFDAIBgYqhQNkcQEwCAYGKoUDZHECMCEG
BSqFA2RvBBgMFtCa0YDQuNC/0YLQvtCf0YDQviBDU1AwggFcBgNVHSMEggFTMIIB
T4AUNpAXCJSsg9sxhXom+rWm6ncKwPGhggEppIIBJTCCASExGjAYBggqhQMDgQMB
ARIMMDA3NzEwNDc0Mzc1MRgwFgYFKoUDZAESDTEwNDc3MDIwMjY3MDExHjAcBgkq
hkiG9w0BCQEWD2RpdEBtaW5zdnlhei5ydTE8MDoGA1UECQwzMTI1Mzc1INCzLiDQ
nNC+0YHQutCy0LAg0YPQuy4g0KLQstC10YDRgdC60LDRjyDQtC43MSwwKgYDVQQK
DCPQnNC40L3QutC+0LzRgdCy0Y/Qt9GMINCg0L7RgdGB0LjQuDEVMBMGA1UEBwwM
0JzQvtGB0LrQstCwMRwwGgYDVQQIDBM3NyDQsy4g0JzQvtGB0LrQstCwMQswCQYD
VQQGEwJSVTEbMBkGA1UEAwwS0KPQpiAxINCY0KEg0JPQo9Cmggp0JSRVAAMAAAfp
MB0GA1UdDgQWBBTaA5tRsU/bibzVcN/zvvZjrGNcOTArBgNVHRAEJDAigA8yMDE3
MDExMDEwMzYyM1qBDzIwMTgwMTEwMTAzNjIzWjCCASkGBSqFA2RwBIIBHjCCARoM
IdCf0JDQmtCcICLQmtGA0LjQv9GC0L7Qn9GA0L4gSFNNIgxTItCj0LTQvtGB0YLQ
vtCy0LXRgNGP0Y7RidC40Lkg0YbQtdC90YLRgCAi0JrRgNC40L/RgtC+0J/RgNC+
INCj0KYiINCy0LXRgNGB0LjQuCAyLjAMT9Ch0LXRgNGC0LjRhNC40LrQsNGCINGB
0L7QvtGC0LLQtdGC0YHRgtCy0LjRjyDihJYg0KHQpC8xMjQtMjM0NCDQvtGCIDE1
LjAzLjIwMTQMT9Ch0LXRgNGC0LjRhNC40LrQsNGCINGB0L7QvtGC0LLQtdGC0YHR
gtCy0LjRjyDihJYg0KHQpC8xMjgtMjk4MyDQvtGCIDE4LjExLjIwMTYwggJaBgcq
hQMCAjECBIICTTCCAkkwggI3FhJodHRwczovL3NiaXMucnUvY3AMggIb0JjQvdGE
0L7RgNC80LDRhtC40L7QvdC90YvQtSDRgdC40YHRgtC10LzRiywg0L/RgNCw0LLQ
vtC+0LHQu9Cw0LTQsNGC0LXQu9C10Lwg0LjQu9C4INC+0LHQu9Cw0LTQsNGC0LXQ
u9C10Lwg0L/RgNCw0LIg0L3QsCDQt9Cw0LrQvtC90L3Ri9GFINC+0YHQvdC+0LLQ
sNC90LjRj9GFINC60L7RgtC+0YDRi9GFINGP0LLQu9GP0LXRgtGB0Y8g0J7QntCe
ICLQmtC+0LzQv9Cw0L3QuNGPICLQotC10L3Qt9C+0YAiLCDQsCDRgtCw0LrQttC1
INCyINC40L3RhNC+0YDQvNCw0YbQuNC+0L3QvdGL0YUg0YHQuNGB0YLQtdC80LDR
hSwg0YPRh9Cw0YHRgtC40LUg0LIg0LrQvtGC0L7RgNGL0YUg0L/RgNC+0LjRgdGF
0L7QtNC40YIg0L/RgNC4INC40YHQv9C+0LvRjNC30L7QstCw0L3QuNC4INGB0LXR
gNGC0LjRhNC40LrQsNGC0L7QsiDQv9GA0L7QstC10YDQutC4INC60LvRjtGH0LXQ
uSDRjdC70LXQutGC0YDQvtC90L3QvtC5INC/0L7QtNC/0LjRgdC4LCDQstGL0L/R
g9GJ0LXQvdC90YvRhSDQntCe0J4gItCa0L7QvNC/0LDQvdC40Y8gItCi0LXQvdC3
0L7RgCIDAgXgBAxDFq85i9j40SQccGMwggEaBgNVHR8EggERMIIBDTAnoCWgI4Yh
aHR0cDovL3RlbnNvci5ydS9jYS90ZW5zb3JjYTUuY3JsMD6gPKA6hjhodHRwOi8v
dGF4NC50ZW5zb3IucnUvdGVuc29yY2E1L2NlcnRlbnJvbGwvdGVuc29yY2E1LmNy
bDA0oDKgMIYuaHR0cDovL2NybC50ZW5zb3IucnUvdGF4NC9jYS9jcmwvdGVuc29y
Y2E1LmNybDA1oDOgMYYvaHR0cDovL2NybDIudGVuc29yLnJ1L3RheDQvY2EvY3Js
L3RlbnNvcmNhNS5jcmwwNaAzoDGGL2h0dHA6Ly9jcmwzLnRlbnNvci5ydS90YXg0
L2NhL2NybC90ZW5zb3JjYTUuY3JsMIIBmwYIKwYBBQUHAQEEggGNMIIBiTA5Bggr
BgEFBQcwAYYtaHR0cDovL3RheDQudGVuc29yLnJ1L29jc3AtdGVuc29yY2E1L29j
c3Auc3JmMEQGCCsGAQUFBzAChjhodHRwOi8vdGF4NC50ZW5zb3IucnUvdGVuc29y
Y2E1L2NlcnRlbnJvbGwvdGVuc29yY2E1LmNydDAtBggrBgEFBQcwAoYhaHR0cDov
L3RlbnNvci5ydS9jYS90ZW5zb3JjYTUuY3J0MDYGCCsGAQUFBzAChipodHRwOi8v
Y3JsLnRlbnNvci5ydS90YXg0L2NhL3RlbnNvcmNhNS5jcnQwNwYIKwYBBQUHMAKG
K2h0dHA6Ly9jcmwyLnRlbnNvci5ydS90YXg0L2NhL3RlbnNvcmNhNS5jcnQwNwYI
KwYBBQUHMAKGK2h0dHA6Ly9jcmwzLnRlbnNvci5ydS90YXg0L2NhL3RlbnNvcmNh
NS5jcnQwLQYIKwYBBQUHMAKGIWh0dHA6Ly90YXg0LnRlbnNvci5ydS90c3AvdHNw
LnNyZjAIBgYqhQMCAgMDQQDDoV/RPZb3I3nC5Y8tEFtQi/FC5C8f52NWiCpW7pFk
dEg2hOc7eQeRZyZZ4oqXrVzryYGV2M01j9UWWuHzRvFY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a4wsyoUqcXFKjSkNh3fTvpO77Xo=</DigestValue>
      </Reference>
      <Reference URI="/xl/calcChain.xml?ContentType=application/vnd.openxmlformats-officedocument.spreadsheetml.calcChain+xml">
        <DigestMethod Algorithm="http://www.w3.org/2000/09/xmldsig#sha1"/>
        <DigestValue>xJI64wZ00uB5LV6NmngiLnMIXnk=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MXt2NiBnjwYJ5krFEikhyZ4zImc=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0//LCkuqZQ35lIIinbSk9u+FW+k=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FE8LhVOlResAOTXH82sy/IFnpVs=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n34myaYnuwYSvylUfKIKuq2qJSQ=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NbXEIHt+MHTChq0V0bERxRJo30A=</DigestValue>
      </Reference>
      <Reference URI="/xl/styles.xml?ContentType=application/vnd.openxmlformats-officedocument.spreadsheetml.styles+xml">
        <DigestMethod Algorithm="http://www.w3.org/2000/09/xmldsig#sha1"/>
        <DigestValue>16bL7s470q1nOEKpHAImSGP7cFk=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u1HDR58+h5SWOuQTLlofhwBgKUY=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yqldsWNrkCFwpnr6Td/AcqnWSj0=</DigestValue>
      </Reference>
    </Manifest>
    <SignatureProperties>
      <SignatureProperty Id="idSignatureTime" Target="#idPackageSignature">
        <mdssi:SignatureTime>
          <mdssi:Format>YYYY-MM-DDThh:mm:ssTZD</mdssi:Format>
          <mdssi:Value>2017-07-19T13:04:02Z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Подпись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2017-07-19T13:04:02Z</xd:SigningTime>
          <xd:SigningCertificate>
            <xd:Cert>
              <xd:CertDigest>
                <DigestMethod Algorithm="http://www.w3.org/2000/09/xmldsig#sha1"/>
                <DigestValue>hSxDqtcWOdNoq4E7In9w794d3MU=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148295748778259024371032086166146292486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Зеленина Александра Михайловна</cp:lastModifiedBy>
  <cp:lastPrinted>2017-04-21T12:21:46Z</cp:lastPrinted>
  <dcterms:created xsi:type="dcterms:W3CDTF">2017-04-21T08:24:01Z</dcterms:created>
  <dcterms:modified xsi:type="dcterms:W3CDTF">2017-07-19T13:04:01Z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